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100848\Desktop\"/>
    </mc:Choice>
  </mc:AlternateContent>
  <xr:revisionPtr revIDLastSave="0" documentId="8_{7DE41812-2666-4EFE-848A-CB7AB192C143}" xr6:coauthVersionLast="47" xr6:coauthVersionMax="47" xr10:uidLastSave="{00000000-0000-0000-0000-000000000000}"/>
  <workbookProtection workbookAlgorithmName="SHA-512" workbookHashValue="/826+8A0Adhv8kPSP6rOoQxMg4iTs96+RdKDDLPTmY4RVLoiUwrNBfdTwz9l0O1CLolQthEizYy5rmJDrLxJJw==" workbookSaltValue="mKkrd39YPtb60JcB5dRvqg==" workbookSpinCount="100000" lockStructure="1"/>
  <bookViews>
    <workbookView xWindow="28680" yWindow="-120" windowWidth="29040" windowHeight="15720" xr2:uid="{00000000-000D-0000-FFFF-FFFF00000000}"/>
  </bookViews>
  <sheets>
    <sheet name="Prorated Increment" sheetId="8" r:id="rId1"/>
  </sheets>
  <definedNames>
    <definedName name="OffPayrollOptions">#REF!</definedName>
    <definedName name="OffPayrollOptions2">#REF!</definedName>
    <definedName name="OFFPAYROLLREASONS3">#REF!</definedName>
    <definedName name="ReturnOptions">#REF!</definedName>
    <definedName name="RETURNREASONS2">#REF!</definedName>
    <definedName name="RETURNTOSTATE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8" l="1"/>
  <c r="E10" i="8" s="1"/>
  <c r="O4" i="8" s="1"/>
  <c r="K6" i="8"/>
  <c r="K7" i="8"/>
  <c r="K8" i="8"/>
  <c r="K9" i="8"/>
  <c r="K10" i="8"/>
  <c r="K11" i="8"/>
  <c r="K12" i="8"/>
  <c r="K13" i="8"/>
  <c r="K14" i="8"/>
  <c r="N4" i="8" l="1"/>
  <c r="M7" i="8"/>
  <c r="M8" i="8" s="1"/>
  <c r="N8" i="8" s="1"/>
  <c r="K5" i="8"/>
  <c r="P4" i="8" l="1"/>
  <c r="M6" i="8" s="1"/>
  <c r="B13" i="8"/>
  <c r="C16" i="8" l="1"/>
  <c r="E13" i="8"/>
  <c r="K16" i="8" s="1"/>
  <c r="M4" i="8" l="1"/>
  <c r="N6" i="8" s="1"/>
  <c r="B16" i="8" l="1"/>
  <c r="E16" i="8" l="1"/>
</calcChain>
</file>

<file path=xl/sharedStrings.xml><?xml version="1.0" encoding="utf-8"?>
<sst xmlns="http://schemas.openxmlformats.org/spreadsheetml/2006/main" count="20" uniqueCount="20">
  <si>
    <t>Last Day Worked:</t>
  </si>
  <si>
    <t>Current Increment Entitlement:</t>
  </si>
  <si>
    <t>Select the Current Fiscal Year:</t>
  </si>
  <si>
    <t>Pro Rated Increment  Year Date:</t>
  </si>
  <si>
    <t>Unused Annual Leave Hours Credited Towards Increment:</t>
  </si>
  <si>
    <t>Base Amount:</t>
  </si>
  <si>
    <t>Calculation 5 - Amount Owed:</t>
  </si>
  <si>
    <t>Calculations 4 &amp; 5 - Increment Breakdown (Shows a breakdown of the increment the employee is owed for current fiscal year, and next fiscal year if leave extends the employee past the current fiscal year):</t>
  </si>
  <si>
    <t>Calculation 3 - Percentage of Fiscal Year (This is the percentage of the fiscal year the employee is credited as working):</t>
  </si>
  <si>
    <t>Additional Work Days Based on Annual Leave:</t>
  </si>
  <si>
    <t>Agency Hours Per Week (40, 37.5, or 35):</t>
  </si>
  <si>
    <t>Adjustments (THIS WILL SUBTRACT FROM TOTAL OWED, AND IS TO ONLY BE USED WITH CONSULTATION OF WVSAO, ENTER AS POSITIVE VALUE):</t>
  </si>
  <si>
    <t>monthly increment:</t>
  </si>
  <si>
    <t>Calculation 1 - Adjusted Last Day Worked:</t>
  </si>
  <si>
    <t>Days in Final Month:</t>
  </si>
  <si>
    <t>Percentage of Final Month</t>
  </si>
  <si>
    <t>Final Month Increment</t>
  </si>
  <si>
    <t>Calculation 2 - Full Months Completed:</t>
  </si>
  <si>
    <t>Prorated Increment Calculator:</t>
  </si>
  <si>
    <t>DOP-PIC Rev. 2/5/2026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</si>
</sst>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Helvetica"/>
    </font>
    <font>
      <b/>
      <sz val="36"/>
      <color theme="1"/>
      <name val="Helvetica"/>
    </font>
    <font>
      <sz val="36"/>
      <color theme="1"/>
      <name val="Helvetica"/>
    </font>
    <font>
      <sz val="14"/>
      <color theme="1"/>
      <name val="Helvetica"/>
    </font>
    <font>
      <b/>
      <sz val="26"/>
      <color theme="1"/>
      <name val="Helvetica"/>
    </font>
    <font>
      <b/>
      <sz val="12"/>
      <color theme="1"/>
      <name val="Helvetica"/>
    </font>
    <font>
      <b/>
      <sz val="28"/>
      <color theme="1"/>
      <name val="Helvetica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44" fontId="8" fillId="5" borderId="1" xfId="1" applyFont="1" applyFill="1" applyBorder="1" applyAlignment="1" applyProtection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44" fontId="1" fillId="0" borderId="0" xfId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1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9" fillId="5" borderId="1" xfId="1" applyFont="1" applyFill="1" applyBorder="1" applyAlignment="1" applyProtection="1">
      <alignment horizontal="center" vertical="center" wrapText="1"/>
    </xf>
    <xf numFmtId="9" fontId="8" fillId="5" borderId="1" xfId="2" applyFont="1" applyFill="1" applyBorder="1" applyAlignment="1" applyProtection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F3FFD-2918-4387-82BD-0B98855D640A}">
  <sheetPr>
    <pageSetUpPr fitToPage="1"/>
  </sheetPr>
  <dimension ref="A1:Q1048576"/>
  <sheetViews>
    <sheetView tabSelected="1" zoomScaleNormal="100" workbookViewId="0">
      <selection activeCell="B4" sqref="B4:F4"/>
    </sheetView>
  </sheetViews>
  <sheetFormatPr defaultColWidth="0" defaultRowHeight="15.75" zeroHeight="1" x14ac:dyDescent="0.25"/>
  <cols>
    <col min="1" max="1" width="1.85546875" style="1" customWidth="1"/>
    <col min="2" max="2" width="53.140625" style="1" customWidth="1"/>
    <col min="3" max="3" width="12.85546875" style="1" bestFit="1" customWidth="1"/>
    <col min="4" max="4" width="2.140625" style="1" customWidth="1"/>
    <col min="5" max="5" width="75.7109375" style="1" customWidth="1"/>
    <col min="6" max="6" width="16.5703125" style="1" customWidth="1"/>
    <col min="7" max="7" width="1.85546875" style="1" customWidth="1"/>
    <col min="8" max="8" width="2.85546875" style="1" hidden="1"/>
    <col min="9" max="9" width="5.5703125" style="1" hidden="1"/>
    <col min="10" max="10" width="9.5703125" style="1" hidden="1"/>
    <col min="11" max="11" width="11.140625" style="1" hidden="1"/>
    <col min="12" max="12" width="8.85546875" style="1" hidden="1"/>
    <col min="13" max="13" width="14" style="1" hidden="1"/>
    <col min="14" max="14" width="13.85546875" style="1" hidden="1"/>
    <col min="15" max="15" width="9.5703125" style="1" hidden="1"/>
    <col min="16" max="16" width="6.140625" style="1" hidden="1"/>
    <col min="17" max="16384" width="2.85546875" style="1" hidden="1"/>
  </cols>
  <sheetData>
    <row r="1" spans="1:17" s="3" customFormat="1" ht="11.45" customHeight="1" x14ac:dyDescent="0.25">
      <c r="B1" s="3" t="s">
        <v>19</v>
      </c>
    </row>
    <row r="2" spans="1:17" ht="53.25" customHeight="1" x14ac:dyDescent="0.25">
      <c r="A2" s="4"/>
      <c r="B2" s="17" t="s">
        <v>18</v>
      </c>
      <c r="C2" s="18"/>
      <c r="D2" s="18"/>
      <c r="E2" s="18"/>
      <c r="F2" s="18"/>
      <c r="G2" s="3"/>
    </row>
    <row r="3" spans="1:17" ht="31.5" x14ac:dyDescent="0.25">
      <c r="A3" s="4"/>
      <c r="B3" s="9" t="s">
        <v>1</v>
      </c>
      <c r="C3" s="24"/>
      <c r="D3" s="4"/>
      <c r="E3" s="9" t="s">
        <v>0</v>
      </c>
      <c r="F3" s="23"/>
      <c r="G3" s="3"/>
      <c r="M3" s="1" t="s">
        <v>12</v>
      </c>
      <c r="N3" s="1" t="s">
        <v>14</v>
      </c>
    </row>
    <row r="4" spans="1:17" ht="12.75" customHeight="1" x14ac:dyDescent="0.25">
      <c r="A4" s="4"/>
      <c r="B4" s="15"/>
      <c r="C4" s="15"/>
      <c r="D4" s="15"/>
      <c r="E4" s="15"/>
      <c r="F4" s="15"/>
      <c r="G4" s="3"/>
      <c r="I4" s="1">
        <v>2025</v>
      </c>
      <c r="J4" s="2">
        <v>45474</v>
      </c>
      <c r="K4" s="1" t="s">
        <v>3</v>
      </c>
      <c r="L4" s="1">
        <v>40</v>
      </c>
      <c r="M4" s="1">
        <f>C3/12</f>
        <v>0</v>
      </c>
      <c r="N4" s="1" t="e">
        <f>DAY(EOMONTH(E10,0))</f>
        <v>#VALUE!</v>
      </c>
      <c r="O4" s="2" t="e">
        <f>DATE(YEAR(E10),MONTH(E10),1)</f>
        <v>#VALUE!</v>
      </c>
      <c r="P4" s="8" t="e">
        <f>(E10-O4)+M8</f>
        <v>#VALUE!</v>
      </c>
    </row>
    <row r="5" spans="1:17" ht="31.5" x14ac:dyDescent="0.25">
      <c r="A5" s="4"/>
      <c r="B5" s="9" t="s">
        <v>2</v>
      </c>
      <c r="C5" s="21"/>
      <c r="D5" s="4"/>
      <c r="E5" s="9" t="s">
        <v>10</v>
      </c>
      <c r="F5" s="22"/>
      <c r="G5" s="3"/>
      <c r="I5" s="1">
        <v>2026</v>
      </c>
      <c r="J5" s="2">
        <v>45839</v>
      </c>
      <c r="K5" s="2" t="str">
        <f>IF(C5=I4,J4,IF(C5=I5,J5,IF(C5=I6,J6,IF(C5=I7,J7,IF(C5=I8,J8,IF(C5=I9,J9,IF(C5=I10,J10,IF(C5=I11,J11,IF(C5=I12,J12,IF(C5=I13,J13,IF(C5=I14,J14,"NA")))))))))))</f>
        <v>NA</v>
      </c>
      <c r="L5" s="1">
        <v>37.5</v>
      </c>
      <c r="M5" s="1" t="s">
        <v>15</v>
      </c>
      <c r="N5" s="1" t="s">
        <v>16</v>
      </c>
    </row>
    <row r="6" spans="1:17" ht="7.5" customHeight="1" x14ac:dyDescent="0.25">
      <c r="A6" s="4"/>
      <c r="B6" s="15"/>
      <c r="C6" s="15"/>
      <c r="D6" s="15"/>
      <c r="E6" s="15"/>
      <c r="F6" s="15"/>
      <c r="G6" s="3"/>
      <c r="I6" s="1">
        <v>2027</v>
      </c>
      <c r="J6" s="2">
        <v>46204</v>
      </c>
      <c r="K6" s="6">
        <f t="shared" ref="K6:K13" si="0">NETWORKDAYS(J5,J6)</f>
        <v>262</v>
      </c>
      <c r="L6" s="1">
        <v>35</v>
      </c>
      <c r="M6" s="1" t="e">
        <f>P4/N4</f>
        <v>#VALUE!</v>
      </c>
      <c r="N6" s="7" t="e">
        <f>M4*M6</f>
        <v>#VALUE!</v>
      </c>
    </row>
    <row r="7" spans="1:17" ht="72" x14ac:dyDescent="0.25">
      <c r="A7" s="4"/>
      <c r="B7" s="9" t="s">
        <v>4</v>
      </c>
      <c r="C7" s="21"/>
      <c r="D7" s="4"/>
      <c r="E7" s="9" t="s">
        <v>11</v>
      </c>
      <c r="F7" s="21">
        <v>0</v>
      </c>
      <c r="G7" s="3"/>
      <c r="I7" s="1">
        <v>2028</v>
      </c>
      <c r="J7" s="2">
        <v>46569</v>
      </c>
      <c r="K7" s="6">
        <f t="shared" si="0"/>
        <v>262</v>
      </c>
      <c r="M7" s="1" t="e">
        <f>TRUNC(C9)</f>
        <v>#VALUE!</v>
      </c>
    </row>
    <row r="8" spans="1:17" ht="8.25" customHeight="1" x14ac:dyDescent="0.25">
      <c r="A8" s="4"/>
      <c r="B8" s="15"/>
      <c r="C8" s="15"/>
      <c r="D8" s="15"/>
      <c r="E8" s="15"/>
      <c r="F8" s="15"/>
      <c r="G8" s="3"/>
      <c r="I8" s="1">
        <v>2029</v>
      </c>
      <c r="J8" s="2">
        <v>46935</v>
      </c>
      <c r="K8" s="6">
        <f t="shared" si="0"/>
        <v>262</v>
      </c>
      <c r="M8" s="1" t="e">
        <f>C9-M7</f>
        <v>#VALUE!</v>
      </c>
      <c r="N8" s="1" t="e">
        <f>IF(M8&gt;0,1,0)</f>
        <v>#VALUE!</v>
      </c>
    </row>
    <row r="9" spans="1:17" ht="37.5" customHeight="1" x14ac:dyDescent="0.25">
      <c r="A9" s="4"/>
      <c r="B9" s="12" t="s">
        <v>9</v>
      </c>
      <c r="C9" s="20" t="str">
        <f>IF(F5=40,C7/8,IF(F5=37.5,C7/7.5,IF(F5=35,C7/7,"NA")))</f>
        <v>NA</v>
      </c>
      <c r="D9" s="15"/>
      <c r="E9" s="12" t="s">
        <v>13</v>
      </c>
      <c r="F9" s="12"/>
      <c r="G9" s="3"/>
      <c r="I9" s="1">
        <v>2030</v>
      </c>
      <c r="J9" s="2">
        <v>47300</v>
      </c>
      <c r="K9" s="6">
        <f t="shared" si="0"/>
        <v>260</v>
      </c>
    </row>
    <row r="10" spans="1:17" ht="17.25" customHeight="1" x14ac:dyDescent="0.25">
      <c r="A10" s="4"/>
      <c r="B10" s="12"/>
      <c r="C10" s="20"/>
      <c r="D10" s="15"/>
      <c r="E10" s="19" t="e">
        <f>WORKDAY(F3,C9)+1</f>
        <v>#VALUE!</v>
      </c>
      <c r="F10" s="19"/>
      <c r="G10" s="3"/>
      <c r="I10" s="1">
        <v>2031</v>
      </c>
      <c r="J10" s="2">
        <v>47665</v>
      </c>
      <c r="K10" s="6">
        <f t="shared" si="0"/>
        <v>261</v>
      </c>
    </row>
    <row r="11" spans="1:17" ht="6" customHeight="1" x14ac:dyDescent="0.25">
      <c r="A11" s="4"/>
      <c r="B11" s="15"/>
      <c r="C11" s="15"/>
      <c r="D11" s="15"/>
      <c r="E11" s="15"/>
      <c r="F11" s="15"/>
      <c r="G11" s="3"/>
      <c r="I11" s="1">
        <v>2032</v>
      </c>
      <c r="J11" s="2">
        <v>48030</v>
      </c>
      <c r="K11" s="6">
        <f t="shared" si="0"/>
        <v>262</v>
      </c>
    </row>
    <row r="12" spans="1:17" ht="56.25" customHeight="1" x14ac:dyDescent="0.25">
      <c r="A12" s="4"/>
      <c r="B12" s="12" t="s">
        <v>17</v>
      </c>
      <c r="C12" s="12"/>
      <c r="D12" s="15"/>
      <c r="E12" s="12" t="s">
        <v>8</v>
      </c>
      <c r="F12" s="12"/>
      <c r="G12" s="3"/>
      <c r="I12" s="1">
        <v>2033</v>
      </c>
      <c r="J12" s="2">
        <v>48396</v>
      </c>
      <c r="K12" s="6">
        <f t="shared" si="0"/>
        <v>263</v>
      </c>
      <c r="Q12" s="2"/>
    </row>
    <row r="13" spans="1:17" x14ac:dyDescent="0.25">
      <c r="A13" s="4"/>
      <c r="B13" s="16" t="e">
        <f>DATEDIF(K5,E10,"m")</f>
        <v>#VALUE!</v>
      </c>
      <c r="C13" s="16"/>
      <c r="D13" s="15"/>
      <c r="E13" s="14" t="e">
        <f>B13/12</f>
        <v>#VALUE!</v>
      </c>
      <c r="F13" s="14"/>
      <c r="G13" s="3"/>
      <c r="I13" s="1">
        <v>2034</v>
      </c>
      <c r="J13" s="2">
        <v>48761</v>
      </c>
      <c r="K13" s="6">
        <f t="shared" si="0"/>
        <v>262</v>
      </c>
    </row>
    <row r="14" spans="1:17" ht="22.15" customHeight="1" x14ac:dyDescent="0.25">
      <c r="A14" s="4"/>
      <c r="B14" s="15"/>
      <c r="C14" s="15"/>
      <c r="D14" s="15"/>
      <c r="E14" s="15"/>
      <c r="F14" s="15"/>
      <c r="G14" s="3"/>
      <c r="I14" s="1">
        <v>2035</v>
      </c>
      <c r="J14" s="2">
        <v>49126</v>
      </c>
      <c r="K14" s="6">
        <f>NETWORKDAYS(J13,J14)</f>
        <v>261</v>
      </c>
    </row>
    <row r="15" spans="1:17" ht="93.75" customHeight="1" x14ac:dyDescent="0.25">
      <c r="A15" s="4"/>
      <c r="B15" s="12" t="s">
        <v>7</v>
      </c>
      <c r="C15" s="12"/>
      <c r="D15" s="4"/>
      <c r="E15" s="11" t="s">
        <v>6</v>
      </c>
      <c r="F15" s="11"/>
      <c r="G15" s="3"/>
    </row>
    <row r="16" spans="1:17" ht="35.25" x14ac:dyDescent="0.25">
      <c r="A16" s="4"/>
      <c r="B16" s="5" t="e">
        <f>IF(B13&lt;=12,(B13*M4)+N6,M4*12)</f>
        <v>#VALUE!</v>
      </c>
      <c r="C16" s="5" t="e">
        <f>IF(B13&gt;12,((B13-12)*M4)+N6,0)</f>
        <v>#VALUE!</v>
      </c>
      <c r="D16" s="4"/>
      <c r="E16" s="13" t="e">
        <f>(B16+C16)-F7</f>
        <v>#VALUE!</v>
      </c>
      <c r="F16" s="13"/>
      <c r="G16" s="3"/>
      <c r="K16" s="1" t="e">
        <f>TRUNC(E13)</f>
        <v>#VALUE!</v>
      </c>
    </row>
    <row r="17" spans="1:12" s="3" customFormat="1" ht="12.6" customHeight="1" x14ac:dyDescent="0.25">
      <c r="A17" s="4"/>
      <c r="B17" s="4"/>
      <c r="C17" s="4"/>
      <c r="D17" s="4"/>
      <c r="E17" s="4"/>
      <c r="F17" s="4"/>
    </row>
    <row r="19" spans="1:12" hidden="1" x14ac:dyDescent="0.25">
      <c r="E19" s="10"/>
    </row>
    <row r="20" spans="1:12" ht="22.5" hidden="1" customHeight="1" x14ac:dyDescent="0.25"/>
    <row r="21" spans="1:12" hidden="1" x14ac:dyDescent="0.25">
      <c r="B21" s="2" t="s">
        <v>5</v>
      </c>
      <c r="C21" s="1">
        <v>260</v>
      </c>
    </row>
    <row r="22" spans="1:12" hidden="1" x14ac:dyDescent="0.25">
      <c r="K22" s="2"/>
    </row>
    <row r="23" spans="1:12" hidden="1" x14ac:dyDescent="0.25">
      <c r="L23" s="2"/>
    </row>
    <row r="1048576" ht="12" hidden="1" customHeight="1" x14ac:dyDescent="0.25"/>
  </sheetData>
  <sheetProtection algorithmName="SHA-512" hashValue="qQUZf+waE90jAqy6KDRpBtNYaC6eTEyAKOqCPerEZPRAqIH4+2RwSnvWguFfc7ovJWvMjAR+7qp6wvwKuPF6Og==" saltValue="PAFS4XwdVm3oLLKoeKIqGA==" spinCount="100000" sheet="1" objects="1" scenarios="1"/>
  <mergeCells count="19">
    <mergeCell ref="B6:F6"/>
    <mergeCell ref="B8:F8"/>
    <mergeCell ref="B11:F11"/>
    <mergeCell ref="B14:F14"/>
    <mergeCell ref="B2:F2"/>
    <mergeCell ref="E9:F9"/>
    <mergeCell ref="E10:F10"/>
    <mergeCell ref="D9:D10"/>
    <mergeCell ref="C9:C10"/>
    <mergeCell ref="B9:B10"/>
    <mergeCell ref="B4:F4"/>
    <mergeCell ref="E15:F15"/>
    <mergeCell ref="B15:C15"/>
    <mergeCell ref="E16:F16"/>
    <mergeCell ref="E12:F12"/>
    <mergeCell ref="E13:F13"/>
    <mergeCell ref="D12:D13"/>
    <mergeCell ref="B12:C12"/>
    <mergeCell ref="B13:C13"/>
  </mergeCells>
  <dataValidations count="2">
    <dataValidation type="list" allowBlank="1" showInputMessage="1" showErrorMessage="1" sqref="C5" xr:uid="{8F176788-06EC-4498-9714-06E4BC3E4937}">
      <formula1>$I$4:$I$14</formula1>
    </dataValidation>
    <dataValidation type="list" allowBlank="1" showInputMessage="1" showErrorMessage="1" sqref="F5" xr:uid="{56F2E4C5-D54D-4BF3-8B6C-F8975602FCBA}">
      <formula1>$L$4:$L$6</formula1>
    </dataValidation>
  </dataValidation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Prorated Increment</vt:lpstr>
    </vt:vector>
  </TitlesOfParts>
  <Company>West Virginia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 DOP S&amp;R</dc:creator>
  <cp:lastModifiedBy>Colangelo, Cal</cp:lastModifiedBy>
  <cp:lastPrinted>2025-12-15T16:26:19Z</cp:lastPrinted>
  <dcterms:created xsi:type="dcterms:W3CDTF">2015-05-19T20:29:02Z</dcterms:created>
  <dcterms:modified xsi:type="dcterms:W3CDTF">2026-02-05T14:32:42Z</dcterms:modified>
</cp:coreProperties>
</file>